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14145" activeTab="1"/>
  </bookViews>
  <sheets>
    <sheet name="06in" sheetId="1" r:id="rId1"/>
    <sheet name="07in" sheetId="4" r:id="rId2"/>
    <sheet name="links" sheetId="3" r:id="rId3"/>
    <sheet name="dropdown_options" sheetId="2" r:id="rId4"/>
  </sheets>
  <definedNames>
    <definedName name="_xlnm.Print_Area" localSheetId="1">'07in'!$A$1:$J$68</definedName>
  </definedNames>
  <calcPr calcId="162913" iterateDelta="1E-4"/>
</workbook>
</file>

<file path=xl/calcChain.xml><?xml version="1.0" encoding="utf-8"?>
<calcChain xmlns="http://schemas.openxmlformats.org/spreadsheetml/2006/main">
  <c r="D44" i="4" l="1"/>
  <c r="C44" i="4"/>
  <c r="C58" i="4" s="1"/>
  <c r="C61" i="4" s="1"/>
  <c r="C63" i="4" s="1"/>
  <c r="D43" i="4"/>
  <c r="C43" i="4"/>
  <c r="C22" i="4"/>
  <c r="C20" i="4"/>
  <c r="C12" i="4"/>
  <c r="C61" i="1"/>
  <c r="C63" i="1" s="1"/>
  <c r="C58" i="1"/>
  <c r="D44" i="1"/>
  <c r="C44" i="1"/>
  <c r="D43" i="1"/>
  <c r="C43" i="1"/>
  <c r="C22" i="1"/>
  <c r="C20" i="1"/>
  <c r="C12" i="1"/>
</calcChain>
</file>

<file path=xl/sharedStrings.xml><?xml version="1.0" encoding="utf-8"?>
<sst xmlns="http://schemas.openxmlformats.org/spreadsheetml/2006/main" count="229" uniqueCount="108">
  <si>
    <t>Observer:</t>
  </si>
  <si>
    <t>Ingress:</t>
  </si>
  <si>
    <t>Egress:</t>
  </si>
  <si>
    <t>Exoplanet:</t>
  </si>
  <si>
    <t>RA:</t>
  </si>
  <si>
    <t>Dec:</t>
  </si>
  <si>
    <t>Readout noise (e-):</t>
  </si>
  <si>
    <t>Gain (e-/ADU):</t>
  </si>
  <si>
    <t>Dark current (e-/pixel/sec):</t>
  </si>
  <si>
    <t>Period (days):</t>
  </si>
  <si>
    <t>Aperture (mm):</t>
  </si>
  <si>
    <t>Focal length (mm):</t>
  </si>
  <si>
    <t>Image scale (arcsec/pixel):</t>
  </si>
  <si>
    <t>FOV (arcmin):</t>
  </si>
  <si>
    <t>Initial Settings:</t>
  </si>
  <si>
    <t>Final Settings:</t>
  </si>
  <si>
    <t xml:space="preserve">     Aperture radius:</t>
  </si>
  <si>
    <t xml:space="preserve">     Inner annulus radius:</t>
  </si>
  <si>
    <t xml:space="preserve">     Outer annulus radius:</t>
  </si>
  <si>
    <t>FWHM (arcseconds):</t>
  </si>
  <si>
    <t xml:space="preserve">     FWHM pixel multiplier:</t>
  </si>
  <si>
    <t>FWHM (pixels):</t>
  </si>
  <si>
    <t>Date of Observation (UT):</t>
  </si>
  <si>
    <t xml:space="preserve"> </t>
  </si>
  <si>
    <t>X</t>
  </si>
  <si>
    <t>Y</t>
  </si>
  <si>
    <t>Exposure time (secs):</t>
  </si>
  <si>
    <t>(click here)</t>
  </si>
  <si>
    <t>Host Star/Exoplanet Information:</t>
  </si>
  <si>
    <t>Item</t>
  </si>
  <si>
    <t>Limb darkening coefficients:</t>
  </si>
  <si>
    <t xml:space="preserve">    Quadratic LD u1:</t>
  </si>
  <si>
    <t xml:space="preserve">    Quadratic LD u2:</t>
  </si>
  <si>
    <t>Observing Location:</t>
  </si>
  <si>
    <t xml:space="preserve">     Latitude:</t>
  </si>
  <si>
    <t xml:space="preserve">     Longitude:</t>
  </si>
  <si>
    <t>Predicted midpoint:</t>
  </si>
  <si>
    <t>minutes</t>
  </si>
  <si>
    <t>Filter used:</t>
  </si>
  <si>
    <t>Make/model of CCD Camera:</t>
  </si>
  <si>
    <t>Link to Reference Paper (optional):</t>
  </si>
  <si>
    <t>V mag:</t>
  </si>
  <si>
    <t>Suggested range of comp stars:</t>
  </si>
  <si>
    <t>Approximate difference:</t>
  </si>
  <si>
    <t xml:space="preserve">     Altitude (m):</t>
  </si>
  <si>
    <t xml:space="preserve"> Tmid HJD</t>
  </si>
  <si>
    <t>from pred page</t>
  </si>
  <si>
    <t>from time conv page</t>
  </si>
  <si>
    <t>76 57 21.50</t>
  </si>
  <si>
    <t>39 00 07.50</t>
  </si>
  <si>
    <t>exoplanets.org/</t>
  </si>
  <si>
    <t>Comment</t>
  </si>
  <si>
    <t>Input</t>
  </si>
  <si>
    <t>Date /Time Information:</t>
  </si>
  <si>
    <t>astroutils.astronomy.ohio-state.edu/time/</t>
  </si>
  <si>
    <t>time standard:</t>
  </si>
  <si>
    <t>units</t>
  </si>
  <si>
    <t>additional notes</t>
  </si>
  <si>
    <t>Telescope make/model/type:</t>
  </si>
  <si>
    <t>Equipment Information:</t>
  </si>
  <si>
    <t>Observation Information:</t>
  </si>
  <si>
    <t># of science images (total):</t>
  </si>
  <si>
    <t># not used:</t>
  </si>
  <si>
    <t># used:</t>
  </si>
  <si>
    <t>Analysis Information:</t>
  </si>
  <si>
    <t>astroutils.astronomy.ohio-state.edu/exofast/limbdark.shtml</t>
  </si>
  <si>
    <t>6a</t>
  </si>
  <si>
    <t>8a</t>
  </si>
  <si>
    <t>10a</t>
  </si>
  <si>
    <t>11a</t>
  </si>
  <si>
    <t>25a</t>
  </si>
  <si>
    <t>25b</t>
  </si>
  <si>
    <t>33a</t>
  </si>
  <si>
    <t>34a</t>
  </si>
  <si>
    <t>non-linear point (ADUs):</t>
  </si>
  <si>
    <t>unbinned</t>
  </si>
  <si>
    <t>No. of pixels:</t>
  </si>
  <si>
    <t>Pixel size (microns):</t>
  </si>
  <si>
    <t>Binning used:</t>
  </si>
  <si>
    <t>preditions:</t>
  </si>
  <si>
    <t>var2.astro.cz/ETD/predictions.php</t>
  </si>
  <si>
    <t>target details:</t>
  </si>
  <si>
    <t>time conversion:</t>
  </si>
  <si>
    <t>limb darkening:</t>
  </si>
  <si>
    <t>Elong:</t>
  </si>
  <si>
    <t>283 02 38.5</t>
  </si>
  <si>
    <t>DD</t>
  </si>
  <si>
    <t>HMS</t>
  </si>
  <si>
    <t>13a</t>
  </si>
  <si>
    <t>SBIG ST-10XME</t>
  </si>
  <si>
    <t>AP 6" refractor</t>
  </si>
  <si>
    <t>AP 7" refractor</t>
  </si>
  <si>
    <t>why not used ==&gt;</t>
  </si>
  <si>
    <t>E. Warner</t>
  </si>
  <si>
    <r>
      <t>R</t>
    </r>
    <r>
      <rPr>
        <vertAlign val="subscript"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:</t>
    </r>
  </si>
  <si>
    <r>
      <t>T</t>
    </r>
    <r>
      <rPr>
        <vertAlign val="subscript"/>
        <sz val="12"/>
        <color theme="1"/>
        <rFont val="Calibri"/>
        <family val="2"/>
        <scheme val="minor"/>
      </rPr>
      <t xml:space="preserve"> eff</t>
    </r>
    <r>
      <rPr>
        <sz val="12"/>
        <color theme="1"/>
        <rFont val="Calibri"/>
        <family val="2"/>
        <scheme val="minor"/>
      </rPr>
      <t xml:space="preserve"> :</t>
    </r>
  </si>
  <si>
    <t>TrES-3b</t>
  </si>
  <si>
    <t>0.812 +0.014/-0.025</t>
  </si>
  <si>
    <t>5650 ± 75</t>
  </si>
  <si>
    <t>1.306190 ± 1×10-5</t>
  </si>
  <si>
    <t>17:52:07.020</t>
  </si>
  <si>
    <t>+37:32:46.2</t>
  </si>
  <si>
    <t>drop down options</t>
  </si>
  <si>
    <t>time standard</t>
  </si>
  <si>
    <t>HJD_UTC</t>
  </si>
  <si>
    <t>BJD_TDB</t>
  </si>
  <si>
    <t>filters</t>
  </si>
  <si>
    <r>
      <t>Model fit midpoint (T</t>
    </r>
    <r>
      <rPr>
        <vertAlign val="subscript"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</si>
</sst>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"/>
    <numFmt numFmtId="166" formatCode="0.0000000000"/>
    <numFmt numFmtId="167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8C5FF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 wrapText="1"/>
    </xf>
    <xf numFmtId="22" fontId="2" fillId="4" borderId="0" xfId="0" applyNumberFormat="1" applyFont="1" applyFill="1" applyAlignment="1" applyProtection="1">
      <alignment horizontal="right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5" fillId="7" borderId="0" xfId="1" applyFont="1" applyFill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 vertical="center"/>
    </xf>
    <xf numFmtId="0" fontId="1" fillId="0" borderId="0" xfId="1" applyFont="1"/>
    <xf numFmtId="0" fontId="1" fillId="0" borderId="0" xfId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166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9" fillId="0" borderId="3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66" fontId="5" fillId="7" borderId="0" xfId="1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166" fontId="2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  <protection locked="0"/>
    </xf>
    <xf numFmtId="2" fontId="9" fillId="8" borderId="0" xfId="0" applyNumberFormat="1" applyFont="1" applyFill="1" applyAlignment="1">
      <alignment horizontal="center"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166" fontId="2" fillId="8" borderId="0" xfId="0" applyNumberFormat="1" applyFont="1" applyFill="1" applyAlignment="1" applyProtection="1">
      <alignment horizontal="center" vertical="center"/>
      <protection locked="0"/>
    </xf>
    <xf numFmtId="0" fontId="2" fillId="8" borderId="0" xfId="0" applyFont="1" applyFill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8C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troutils.astronomy.ohio-state.edu/time/" TargetMode="External"/><Relationship Id="rId2" Type="http://schemas.openxmlformats.org/officeDocument/2006/relationships/hyperlink" Target="http://exoplanets.org/" TargetMode="External"/><Relationship Id="rId1" Type="http://schemas.openxmlformats.org/officeDocument/2006/relationships/hyperlink" Target="http://exoplanets.org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oplanets.org/" TargetMode="External"/><Relationship Id="rId2" Type="http://schemas.openxmlformats.org/officeDocument/2006/relationships/hyperlink" Target="http://astroutils.astronomy.ohio-state.edu/time/" TargetMode="External"/><Relationship Id="rId1" Type="http://schemas.openxmlformats.org/officeDocument/2006/relationships/hyperlink" Target="http://astroutils.astronomy.ohio-state.edu/tim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exoplanet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21" sqref="D21"/>
    </sheetView>
  </sheetViews>
  <sheetFormatPr defaultRowHeight="15.75" x14ac:dyDescent="0.25"/>
  <cols>
    <col min="1" max="1" width="10.7109375" style="65" customWidth="1"/>
    <col min="2" max="2" width="35.7109375" style="45" customWidth="1"/>
    <col min="3" max="3" width="25.7109375" style="65" customWidth="1"/>
    <col min="4" max="4" width="15.7109375" style="65" customWidth="1"/>
    <col min="5" max="5" width="2.7109375" style="76" customWidth="1"/>
    <col min="6" max="6" width="20.7109375" style="67" customWidth="1"/>
    <col min="7" max="8" width="10.7109375" style="67" customWidth="1"/>
    <col min="9" max="9" width="9.140625" style="65"/>
  </cols>
  <sheetData>
    <row r="1" spans="1:6" x14ac:dyDescent="0.25">
      <c r="A1" s="80" t="s">
        <v>29</v>
      </c>
      <c r="B1" s="20" t="s">
        <v>51</v>
      </c>
      <c r="C1" s="19" t="s">
        <v>52</v>
      </c>
      <c r="D1" s="19" t="s">
        <v>56</v>
      </c>
      <c r="E1" s="73"/>
      <c r="F1" s="78" t="s">
        <v>57</v>
      </c>
    </row>
    <row r="2" spans="1:6" x14ac:dyDescent="0.25">
      <c r="B2" s="1" t="s">
        <v>3</v>
      </c>
      <c r="C2" s="65" t="s">
        <v>96</v>
      </c>
      <c r="D2" s="56"/>
      <c r="E2" s="74"/>
    </row>
    <row r="3" spans="1:6" x14ac:dyDescent="0.25">
      <c r="B3" s="1" t="s">
        <v>0</v>
      </c>
      <c r="C3" s="65" t="s">
        <v>93</v>
      </c>
      <c r="D3" s="56"/>
      <c r="E3" s="74"/>
    </row>
    <row r="4" spans="1:6" x14ac:dyDescent="0.25">
      <c r="C4" s="55"/>
      <c r="D4" s="56"/>
      <c r="E4" s="74"/>
    </row>
    <row r="5" spans="1:6" x14ac:dyDescent="0.25">
      <c r="A5" s="2"/>
      <c r="B5" s="11" t="s">
        <v>28</v>
      </c>
      <c r="C5" s="39" t="s">
        <v>27</v>
      </c>
      <c r="D5" s="56"/>
      <c r="E5" s="74"/>
      <c r="F5" s="51" t="s">
        <v>50</v>
      </c>
    </row>
    <row r="6" spans="1:6" x14ac:dyDescent="0.25">
      <c r="A6" s="3">
        <v>1</v>
      </c>
      <c r="B6" s="10" t="s">
        <v>4</v>
      </c>
      <c r="C6" s="48" t="s">
        <v>100</v>
      </c>
      <c r="E6" s="74"/>
    </row>
    <row r="7" spans="1:6" x14ac:dyDescent="0.25">
      <c r="A7" s="3">
        <v>2</v>
      </c>
      <c r="B7" s="10" t="s">
        <v>5</v>
      </c>
      <c r="C7" s="49" t="s">
        <v>101</v>
      </c>
      <c r="E7" s="74"/>
    </row>
    <row r="8" spans="1:6" x14ac:dyDescent="0.25">
      <c r="A8" s="3">
        <v>3</v>
      </c>
      <c r="B8" s="10" t="s">
        <v>9</v>
      </c>
      <c r="C8" s="33" t="s">
        <v>99</v>
      </c>
      <c r="E8" s="74"/>
    </row>
    <row r="9" spans="1:6" ht="18.75" x14ac:dyDescent="0.25">
      <c r="A9" s="3">
        <v>4</v>
      </c>
      <c r="B9" s="10" t="s">
        <v>94</v>
      </c>
      <c r="C9" s="54" t="s">
        <v>97</v>
      </c>
      <c r="E9" s="74"/>
    </row>
    <row r="10" spans="1:6" ht="18.75" x14ac:dyDescent="0.25">
      <c r="A10" s="3">
        <v>5</v>
      </c>
      <c r="B10" s="10" t="s">
        <v>95</v>
      </c>
      <c r="C10" s="33" t="s">
        <v>98</v>
      </c>
      <c r="E10" s="74"/>
    </row>
    <row r="11" spans="1:6" x14ac:dyDescent="0.25">
      <c r="A11" s="3">
        <v>6</v>
      </c>
      <c r="B11" s="10" t="s">
        <v>41</v>
      </c>
      <c r="C11" s="33">
        <v>12.4</v>
      </c>
      <c r="E11" s="74"/>
    </row>
    <row r="12" spans="1:6" x14ac:dyDescent="0.25">
      <c r="A12" s="3" t="s">
        <v>66</v>
      </c>
      <c r="B12" s="10" t="s">
        <v>42</v>
      </c>
      <c r="C12" s="12" t="str">
        <f>CONCATENATE(C11-0.44," to ",C11+0.75," mag")</f>
        <v>11.96 to 13.15 mag</v>
      </c>
      <c r="E12" s="74"/>
    </row>
    <row r="13" spans="1:6" x14ac:dyDescent="0.25">
      <c r="A13" s="3">
        <v>7</v>
      </c>
      <c r="B13" s="10" t="s">
        <v>40</v>
      </c>
      <c r="C13" s="50"/>
      <c r="D13" s="57"/>
      <c r="E13" s="74"/>
    </row>
    <row r="14" spans="1:6" x14ac:dyDescent="0.25">
      <c r="A14" s="3"/>
      <c r="B14" s="9"/>
      <c r="C14" s="58"/>
      <c r="D14" s="57"/>
      <c r="E14" s="74"/>
    </row>
    <row r="15" spans="1:6" x14ac:dyDescent="0.25">
      <c r="A15" s="3"/>
      <c r="B15" s="13" t="s">
        <v>53</v>
      </c>
      <c r="C15" s="66" t="s">
        <v>27</v>
      </c>
      <c r="E15" s="74"/>
      <c r="F15" s="52" t="s">
        <v>54</v>
      </c>
    </row>
    <row r="16" spans="1:6" x14ac:dyDescent="0.25">
      <c r="A16" s="3">
        <v>8</v>
      </c>
      <c r="B16" s="14" t="s">
        <v>22</v>
      </c>
      <c r="C16" s="17">
        <v>42566</v>
      </c>
      <c r="E16" s="74"/>
      <c r="F16" s="68"/>
    </row>
    <row r="17" spans="1:9" x14ac:dyDescent="0.25">
      <c r="A17" s="3" t="s">
        <v>67</v>
      </c>
      <c r="B17" s="14" t="s">
        <v>55</v>
      </c>
      <c r="C17" s="18" t="s">
        <v>105</v>
      </c>
      <c r="E17" s="74"/>
      <c r="F17" s="68"/>
      <c r="H17" s="68"/>
    </row>
    <row r="18" spans="1:9" x14ac:dyDescent="0.25">
      <c r="A18" s="3">
        <v>9</v>
      </c>
      <c r="B18" s="14" t="s">
        <v>1</v>
      </c>
      <c r="C18" s="59">
        <v>2457584.58250771</v>
      </c>
      <c r="E18" s="75"/>
      <c r="F18" s="68"/>
      <c r="H18" s="68"/>
    </row>
    <row r="19" spans="1:9" x14ac:dyDescent="0.25">
      <c r="A19" s="3">
        <v>10</v>
      </c>
      <c r="B19" s="14" t="s">
        <v>2</v>
      </c>
      <c r="C19" s="81">
        <v>2457584.6366731799</v>
      </c>
      <c r="E19" s="75"/>
      <c r="F19" s="68"/>
      <c r="H19" s="68"/>
    </row>
    <row r="20" spans="1:9" x14ac:dyDescent="0.25">
      <c r="A20" s="3" t="s">
        <v>68</v>
      </c>
      <c r="B20" s="14" t="s">
        <v>36</v>
      </c>
      <c r="C20" s="60">
        <f>(C18+C19)/2</f>
        <v>2457584.6095904447</v>
      </c>
      <c r="E20" s="74"/>
      <c r="F20" s="79">
        <v>2457584.6095904498</v>
      </c>
      <c r="H20" s="68" t="s">
        <v>47</v>
      </c>
    </row>
    <row r="21" spans="1:9" ht="18.75" x14ac:dyDescent="0.25">
      <c r="A21" s="3">
        <v>11</v>
      </c>
      <c r="B21" s="15" t="s">
        <v>107</v>
      </c>
      <c r="C21" s="61"/>
      <c r="D21" s="21" t="s">
        <v>105</v>
      </c>
      <c r="E21" s="74"/>
      <c r="G21" s="68" t="s">
        <v>45</v>
      </c>
      <c r="H21" s="68" t="s">
        <v>46</v>
      </c>
    </row>
    <row r="22" spans="1:9" x14ac:dyDescent="0.25">
      <c r="A22" s="3" t="s">
        <v>69</v>
      </c>
      <c r="B22" s="16" t="s">
        <v>43</v>
      </c>
      <c r="C22" s="62" t="str">
        <f>IF(C21="","",ABS((C20-C21)*24*60))</f>
        <v/>
      </c>
      <c r="D22" s="63" t="s">
        <v>37</v>
      </c>
      <c r="E22" s="75"/>
      <c r="F22" s="68"/>
      <c r="H22" s="68"/>
    </row>
    <row r="23" spans="1:9" x14ac:dyDescent="0.25">
      <c r="A23" s="3"/>
      <c r="E23" s="74"/>
    </row>
    <row r="24" spans="1:9" x14ac:dyDescent="0.25">
      <c r="A24" s="3" t="s">
        <v>23</v>
      </c>
      <c r="B24" s="11" t="s">
        <v>33</v>
      </c>
      <c r="C24" s="19" t="s">
        <v>87</v>
      </c>
      <c r="D24" s="19" t="s">
        <v>86</v>
      </c>
      <c r="E24" s="74"/>
    </row>
    <row r="25" spans="1:9" x14ac:dyDescent="0.25">
      <c r="A25" s="3">
        <v>12</v>
      </c>
      <c r="B25" s="10" t="s">
        <v>34</v>
      </c>
      <c r="C25" s="7" t="s">
        <v>49</v>
      </c>
      <c r="D25" s="77">
        <v>39.002083329999998</v>
      </c>
      <c r="E25" s="72"/>
      <c r="F25" s="68"/>
      <c r="H25" s="68"/>
    </row>
    <row r="26" spans="1:9" x14ac:dyDescent="0.25">
      <c r="A26" s="3">
        <v>13</v>
      </c>
      <c r="B26" s="10" t="s">
        <v>35</v>
      </c>
      <c r="C26" s="8" t="s">
        <v>48</v>
      </c>
      <c r="D26" s="77">
        <v>76.955972200000005</v>
      </c>
      <c r="E26" s="72"/>
      <c r="F26" s="68"/>
      <c r="H26" s="68"/>
    </row>
    <row r="27" spans="1:9" x14ac:dyDescent="0.25">
      <c r="A27" s="3" t="s">
        <v>88</v>
      </c>
      <c r="B27" s="10" t="s">
        <v>84</v>
      </c>
      <c r="C27" s="8" t="s">
        <v>85</v>
      </c>
      <c r="D27" s="77">
        <v>283.04402779999998</v>
      </c>
      <c r="E27" s="72"/>
      <c r="F27" s="68"/>
      <c r="G27" s="68"/>
      <c r="H27" s="68"/>
      <c r="I27" s="63"/>
    </row>
    <row r="28" spans="1:9" x14ac:dyDescent="0.25">
      <c r="A28" s="3">
        <v>14</v>
      </c>
      <c r="B28" s="10" t="s">
        <v>44</v>
      </c>
      <c r="C28" s="46">
        <v>55.777999999999999</v>
      </c>
      <c r="E28" s="75"/>
      <c r="F28" s="68"/>
      <c r="H28" s="68"/>
    </row>
    <row r="29" spans="1:9" x14ac:dyDescent="0.25">
      <c r="A29" s="3"/>
      <c r="B29" s="4"/>
      <c r="C29" s="23"/>
      <c r="D29" s="23"/>
      <c r="E29" s="74"/>
      <c r="F29" s="69"/>
      <c r="G29" s="68"/>
      <c r="H29" s="68"/>
      <c r="I29" s="63"/>
    </row>
    <row r="30" spans="1:9" x14ac:dyDescent="0.25">
      <c r="A30" s="3"/>
      <c r="B30" s="13" t="s">
        <v>59</v>
      </c>
      <c r="C30" s="23"/>
      <c r="D30" s="23"/>
      <c r="E30" s="74"/>
      <c r="F30" s="69"/>
      <c r="G30" s="68"/>
      <c r="H30" s="68"/>
      <c r="I30" s="63"/>
    </row>
    <row r="31" spans="1:9" x14ac:dyDescent="0.25">
      <c r="A31" s="3">
        <v>15</v>
      </c>
      <c r="B31" s="31" t="s">
        <v>58</v>
      </c>
      <c r="C31" s="24" t="s">
        <v>90</v>
      </c>
      <c r="D31" s="63"/>
      <c r="E31" s="75"/>
      <c r="F31" s="68"/>
      <c r="G31" s="68"/>
      <c r="H31" s="68"/>
      <c r="I31" s="63"/>
    </row>
    <row r="32" spans="1:9" x14ac:dyDescent="0.25">
      <c r="A32" s="3">
        <v>16</v>
      </c>
      <c r="B32" s="14" t="s">
        <v>10</v>
      </c>
      <c r="C32" s="25">
        <v>152</v>
      </c>
      <c r="E32" s="75"/>
      <c r="F32" s="68"/>
      <c r="H32" s="68"/>
    </row>
    <row r="33" spans="1:9" x14ac:dyDescent="0.25">
      <c r="A33" s="3">
        <v>17</v>
      </c>
      <c r="B33" s="14" t="s">
        <v>11</v>
      </c>
      <c r="C33" s="22">
        <v>1372</v>
      </c>
      <c r="E33" s="75"/>
      <c r="F33" s="68"/>
      <c r="H33" s="68"/>
    </row>
    <row r="34" spans="1:9" x14ac:dyDescent="0.25">
      <c r="A34" s="3">
        <v>18</v>
      </c>
      <c r="B34" s="31" t="s">
        <v>39</v>
      </c>
      <c r="C34" s="24" t="s">
        <v>89</v>
      </c>
      <c r="E34" s="75"/>
      <c r="F34" s="68"/>
      <c r="H34" s="68"/>
    </row>
    <row r="35" spans="1:9" x14ac:dyDescent="0.25">
      <c r="A35" s="3">
        <v>19</v>
      </c>
      <c r="B35" s="14" t="s">
        <v>7</v>
      </c>
      <c r="C35" s="25">
        <v>1.3</v>
      </c>
      <c r="E35" s="75"/>
      <c r="F35" s="68"/>
      <c r="H35" s="68"/>
    </row>
    <row r="36" spans="1:9" x14ac:dyDescent="0.25">
      <c r="A36" s="3">
        <v>20</v>
      </c>
      <c r="B36" s="14" t="s">
        <v>6</v>
      </c>
      <c r="C36" s="25">
        <v>8.8000000000000007</v>
      </c>
      <c r="E36" s="75"/>
      <c r="F36" s="68"/>
      <c r="H36" s="68"/>
    </row>
    <row r="37" spans="1:9" x14ac:dyDescent="0.25">
      <c r="A37" s="3">
        <v>21</v>
      </c>
      <c r="B37" s="14" t="s">
        <v>8</v>
      </c>
      <c r="C37" s="25">
        <v>0.5</v>
      </c>
      <c r="E37" s="75"/>
      <c r="F37" s="68"/>
      <c r="H37" s="68"/>
    </row>
    <row r="38" spans="1:9" x14ac:dyDescent="0.25">
      <c r="A38" s="3">
        <v>22</v>
      </c>
      <c r="B38" s="14" t="s">
        <v>74</v>
      </c>
      <c r="C38" s="22">
        <v>45000</v>
      </c>
      <c r="E38" s="75"/>
      <c r="F38" s="68"/>
      <c r="H38" s="68"/>
    </row>
    <row r="39" spans="1:9" x14ac:dyDescent="0.25">
      <c r="A39" s="3"/>
      <c r="B39" s="14" t="s">
        <v>23</v>
      </c>
      <c r="C39" s="5" t="s">
        <v>24</v>
      </c>
      <c r="D39" s="5" t="s">
        <v>25</v>
      </c>
      <c r="E39" s="74"/>
    </row>
    <row r="40" spans="1:9" x14ac:dyDescent="0.25">
      <c r="A40" s="3">
        <v>23</v>
      </c>
      <c r="B40" s="14" t="s">
        <v>76</v>
      </c>
      <c r="C40" s="26">
        <v>2184</v>
      </c>
      <c r="D40" s="24">
        <v>1472</v>
      </c>
      <c r="E40" s="74"/>
      <c r="F40" s="69" t="s">
        <v>75</v>
      </c>
    </row>
    <row r="41" spans="1:9" x14ac:dyDescent="0.25">
      <c r="A41" s="3">
        <v>24</v>
      </c>
      <c r="B41" s="14" t="s">
        <v>77</v>
      </c>
      <c r="C41" s="27">
        <v>6.8</v>
      </c>
      <c r="D41" s="25">
        <v>6.8</v>
      </c>
      <c r="E41" s="74"/>
      <c r="F41" s="69" t="s">
        <v>75</v>
      </c>
    </row>
    <row r="42" spans="1:9" x14ac:dyDescent="0.25">
      <c r="A42" s="3">
        <v>25</v>
      </c>
      <c r="B42" s="14" t="s">
        <v>78</v>
      </c>
      <c r="C42" s="28">
        <v>1</v>
      </c>
      <c r="D42" s="22">
        <v>1</v>
      </c>
      <c r="E42" s="74"/>
    </row>
    <row r="43" spans="1:9" x14ac:dyDescent="0.25">
      <c r="A43" s="3" t="s">
        <v>70</v>
      </c>
      <c r="B43" s="14" t="s">
        <v>13</v>
      </c>
      <c r="C43" s="40">
        <f>3438*C40*C41/1000/$C$33</f>
        <v>37.214595918367351</v>
      </c>
      <c r="D43" s="29">
        <f>3438*D40*D41/1000/$C$33</f>
        <v>25.082365014577256</v>
      </c>
      <c r="E43" s="74"/>
    </row>
    <row r="44" spans="1:9" x14ac:dyDescent="0.25">
      <c r="A44" s="3" t="s">
        <v>71</v>
      </c>
      <c r="B44" s="14" t="s">
        <v>12</v>
      </c>
      <c r="C44" s="41">
        <f>206265*C41*C42/1000/$C$33</f>
        <v>1.0223046647230321</v>
      </c>
      <c r="D44" s="30">
        <f>206265*D41*D42/1000/$C$33</f>
        <v>1.0223046647230321</v>
      </c>
      <c r="E44" s="74"/>
    </row>
    <row r="45" spans="1:9" x14ac:dyDescent="0.25">
      <c r="A45" s="3"/>
      <c r="B45" s="4"/>
      <c r="C45" s="23"/>
      <c r="D45" s="23"/>
      <c r="E45" s="74"/>
      <c r="F45" s="69"/>
      <c r="G45" s="68"/>
      <c r="H45" s="68"/>
      <c r="I45" s="63"/>
    </row>
    <row r="46" spans="1:9" x14ac:dyDescent="0.25">
      <c r="A46" s="3"/>
      <c r="B46" s="11" t="s">
        <v>60</v>
      </c>
      <c r="C46" s="47"/>
      <c r="D46" s="47"/>
      <c r="E46" s="74"/>
    </row>
    <row r="47" spans="1:9" x14ac:dyDescent="0.25">
      <c r="A47" s="3">
        <v>26</v>
      </c>
      <c r="B47" s="10" t="s">
        <v>26</v>
      </c>
      <c r="C47" s="32"/>
      <c r="D47" s="64"/>
      <c r="E47" s="74"/>
    </row>
    <row r="48" spans="1:9" x14ac:dyDescent="0.25">
      <c r="A48" s="3">
        <v>27</v>
      </c>
      <c r="B48" s="10" t="s">
        <v>38</v>
      </c>
      <c r="C48" s="25"/>
      <c r="D48" s="47"/>
      <c r="E48" s="74"/>
    </row>
    <row r="49" spans="1:9" x14ac:dyDescent="0.25">
      <c r="A49" s="3">
        <v>28</v>
      </c>
      <c r="B49" s="10" t="s">
        <v>61</v>
      </c>
      <c r="C49" s="25"/>
      <c r="D49" s="47"/>
      <c r="E49" s="74"/>
      <c r="F49" s="69"/>
      <c r="G49" s="68"/>
      <c r="H49" s="68"/>
      <c r="I49" s="63"/>
    </row>
    <row r="50" spans="1:9" x14ac:dyDescent="0.25">
      <c r="A50" s="3">
        <v>29</v>
      </c>
      <c r="B50" s="10" t="s">
        <v>62</v>
      </c>
      <c r="C50" s="25"/>
      <c r="D50" s="71" t="s">
        <v>92</v>
      </c>
      <c r="E50" s="74"/>
      <c r="F50" s="69"/>
      <c r="G50" s="68"/>
      <c r="H50" s="68"/>
      <c r="I50" s="63"/>
    </row>
    <row r="51" spans="1:9" x14ac:dyDescent="0.25">
      <c r="A51" s="3">
        <v>30</v>
      </c>
      <c r="B51" s="10" t="s">
        <v>63</v>
      </c>
      <c r="C51" s="22"/>
      <c r="D51" s="47"/>
      <c r="E51" s="74"/>
      <c r="F51" s="69"/>
      <c r="G51" s="68"/>
      <c r="H51" s="68"/>
      <c r="I51" s="63"/>
    </row>
    <row r="52" spans="1:9" x14ac:dyDescent="0.25">
      <c r="A52" s="3"/>
      <c r="B52" s="4"/>
      <c r="C52" s="23"/>
      <c r="D52" s="47"/>
      <c r="E52" s="74"/>
      <c r="F52" s="69"/>
      <c r="G52" s="68"/>
      <c r="H52" s="68"/>
      <c r="I52" s="63"/>
    </row>
    <row r="53" spans="1:9" x14ac:dyDescent="0.25">
      <c r="A53" s="3"/>
      <c r="B53" s="13" t="s">
        <v>64</v>
      </c>
      <c r="C53" s="23"/>
      <c r="D53" s="47"/>
      <c r="E53" s="74"/>
      <c r="F53" s="69"/>
      <c r="G53" s="68"/>
      <c r="H53" s="68"/>
      <c r="I53" s="63"/>
    </row>
    <row r="54" spans="1:9" x14ac:dyDescent="0.25">
      <c r="A54" s="3"/>
      <c r="B54" s="14" t="s">
        <v>30</v>
      </c>
      <c r="C54" s="39" t="s">
        <v>27</v>
      </c>
      <c r="E54" s="74"/>
      <c r="F54" s="53" t="s">
        <v>65</v>
      </c>
    </row>
    <row r="55" spans="1:9" x14ac:dyDescent="0.25">
      <c r="A55" s="3">
        <v>31</v>
      </c>
      <c r="B55" s="14" t="s">
        <v>31</v>
      </c>
      <c r="C55" s="6"/>
      <c r="E55" s="74"/>
    </row>
    <row r="56" spans="1:9" x14ac:dyDescent="0.25">
      <c r="A56" s="3">
        <v>32</v>
      </c>
      <c r="B56" s="14" t="s">
        <v>32</v>
      </c>
      <c r="C56" s="33" t="s">
        <v>23</v>
      </c>
      <c r="E56" s="74"/>
    </row>
    <row r="57" spans="1:9" x14ac:dyDescent="0.25">
      <c r="A57" s="3">
        <v>33</v>
      </c>
      <c r="B57" s="14" t="s">
        <v>19</v>
      </c>
      <c r="C57" s="33"/>
      <c r="E57" s="74"/>
    </row>
    <row r="58" spans="1:9" x14ac:dyDescent="0.25">
      <c r="A58" s="3" t="s">
        <v>72</v>
      </c>
      <c r="B58" s="14" t="s">
        <v>21</v>
      </c>
      <c r="C58" s="34">
        <f>C57/C44</f>
        <v>0</v>
      </c>
      <c r="E58" s="74"/>
    </row>
    <row r="59" spans="1:9" x14ac:dyDescent="0.25">
      <c r="A59" s="3"/>
      <c r="B59" s="31" t="s">
        <v>14</v>
      </c>
      <c r="C59" s="38"/>
      <c r="E59" s="74"/>
    </row>
    <row r="60" spans="1:9" x14ac:dyDescent="0.25">
      <c r="A60" s="3">
        <v>34</v>
      </c>
      <c r="B60" s="14" t="s">
        <v>20</v>
      </c>
      <c r="C60" s="33"/>
      <c r="E60" s="74"/>
    </row>
    <row r="61" spans="1:9" x14ac:dyDescent="0.25">
      <c r="A61" s="3" t="s">
        <v>73</v>
      </c>
      <c r="B61" s="14" t="s">
        <v>16</v>
      </c>
      <c r="C61" s="34">
        <f>C60*C58</f>
        <v>0</v>
      </c>
      <c r="E61" s="74"/>
    </row>
    <row r="62" spans="1:9" x14ac:dyDescent="0.25">
      <c r="A62" s="3">
        <v>35</v>
      </c>
      <c r="B62" s="14" t="s">
        <v>17</v>
      </c>
      <c r="C62" s="35" t="s">
        <v>23</v>
      </c>
      <c r="E62" s="74"/>
    </row>
    <row r="63" spans="1:9" x14ac:dyDescent="0.25">
      <c r="A63" s="3">
        <v>36</v>
      </c>
      <c r="B63" s="14" t="s">
        <v>18</v>
      </c>
      <c r="C63" s="34" t="e">
        <f>SQRT(4*C61*C61+C62*C62)</f>
        <v>#VALUE!</v>
      </c>
      <c r="E63" s="74"/>
    </row>
    <row r="64" spans="1:9" x14ac:dyDescent="0.25">
      <c r="A64" s="3"/>
      <c r="B64" s="31" t="s">
        <v>15</v>
      </c>
      <c r="C64" s="38"/>
      <c r="E64" s="74"/>
    </row>
    <row r="65" spans="1:5" x14ac:dyDescent="0.25">
      <c r="A65" s="3">
        <v>37</v>
      </c>
      <c r="B65" s="14" t="s">
        <v>16</v>
      </c>
      <c r="C65" s="33"/>
      <c r="E65" s="74"/>
    </row>
    <row r="66" spans="1:5" x14ac:dyDescent="0.25">
      <c r="A66" s="3">
        <v>38</v>
      </c>
      <c r="B66" s="14" t="s">
        <v>17</v>
      </c>
      <c r="C66" s="33"/>
      <c r="E66" s="74"/>
    </row>
    <row r="67" spans="1:5" x14ac:dyDescent="0.25">
      <c r="A67" s="3">
        <v>39</v>
      </c>
      <c r="B67" s="14" t="s">
        <v>18</v>
      </c>
      <c r="C67" s="36"/>
      <c r="E67" s="74"/>
    </row>
    <row r="68" spans="1:5" x14ac:dyDescent="0.25">
      <c r="A68" s="3"/>
      <c r="E68" s="74"/>
    </row>
  </sheetData>
  <hyperlinks>
    <hyperlink ref="F5" r:id="rId1"/>
    <hyperlink ref="C5" r:id="rId2"/>
    <hyperlink ref="C15" r:id="rId3"/>
  </hyperlinks>
  <pageMargins left="0.7" right="0.7" top="0.75" bottom="0.75" header="0.3" footer="0.3"/>
  <pageSetup orientation="portrait" horizontalDpi="4294967295" verticalDpi="4294967295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dropdown_options!$C$4:$C$5</xm:f>
          </x14:formula1>
          <xm:sqref>C17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selection activeCell="D21" sqref="D21"/>
    </sheetView>
  </sheetViews>
  <sheetFormatPr defaultRowHeight="15.75" x14ac:dyDescent="0.25"/>
  <cols>
    <col min="1" max="1" width="10.7109375" style="65" customWidth="1"/>
    <col min="2" max="2" width="35.7109375" style="45" customWidth="1"/>
    <col min="3" max="3" width="25.7109375" style="65" customWidth="1"/>
    <col min="4" max="4" width="15.7109375" style="65" customWidth="1"/>
    <col min="5" max="5" width="2.7109375" style="76" customWidth="1"/>
    <col min="6" max="6" width="20.7109375" style="67" customWidth="1"/>
    <col min="7" max="8" width="10.7109375" style="67" customWidth="1"/>
    <col min="9" max="9" width="9.140625" style="65"/>
  </cols>
  <sheetData>
    <row r="1" spans="1:6" x14ac:dyDescent="0.25">
      <c r="A1" s="80" t="s">
        <v>29</v>
      </c>
      <c r="B1" s="20" t="s">
        <v>51</v>
      </c>
      <c r="C1" s="19" t="s">
        <v>52</v>
      </c>
      <c r="D1" s="19" t="s">
        <v>56</v>
      </c>
      <c r="E1" s="73"/>
      <c r="F1" s="78" t="s">
        <v>57</v>
      </c>
    </row>
    <row r="2" spans="1:6" x14ac:dyDescent="0.25">
      <c r="B2" s="1" t="s">
        <v>3</v>
      </c>
      <c r="C2" s="65" t="s">
        <v>96</v>
      </c>
      <c r="D2" s="56"/>
      <c r="E2" s="74"/>
    </row>
    <row r="3" spans="1:6" x14ac:dyDescent="0.25">
      <c r="B3" s="1" t="s">
        <v>0</v>
      </c>
      <c r="C3" s="65" t="s">
        <v>93</v>
      </c>
      <c r="D3" s="56"/>
      <c r="E3" s="74"/>
    </row>
    <row r="4" spans="1:6" x14ac:dyDescent="0.25">
      <c r="C4" s="55"/>
      <c r="D4" s="56"/>
      <c r="E4" s="74"/>
    </row>
    <row r="5" spans="1:6" x14ac:dyDescent="0.25">
      <c r="A5" s="2"/>
      <c r="B5" s="11" t="s">
        <v>28</v>
      </c>
      <c r="C5" s="39" t="s">
        <v>27</v>
      </c>
      <c r="D5" s="56"/>
      <c r="E5" s="74"/>
      <c r="F5" s="51" t="s">
        <v>50</v>
      </c>
    </row>
    <row r="6" spans="1:6" x14ac:dyDescent="0.25">
      <c r="A6" s="3">
        <v>1</v>
      </c>
      <c r="B6" s="10" t="s">
        <v>4</v>
      </c>
      <c r="C6" s="48" t="s">
        <v>100</v>
      </c>
      <c r="E6" s="74"/>
    </row>
    <row r="7" spans="1:6" x14ac:dyDescent="0.25">
      <c r="A7" s="3">
        <v>2</v>
      </c>
      <c r="B7" s="10" t="s">
        <v>5</v>
      </c>
      <c r="C7" s="49" t="s">
        <v>101</v>
      </c>
      <c r="E7" s="74"/>
    </row>
    <row r="8" spans="1:6" x14ac:dyDescent="0.25">
      <c r="A8" s="3">
        <v>3</v>
      </c>
      <c r="B8" s="10" t="s">
        <v>9</v>
      </c>
      <c r="C8" s="33" t="s">
        <v>99</v>
      </c>
      <c r="E8" s="74"/>
    </row>
    <row r="9" spans="1:6" ht="18.75" x14ac:dyDescent="0.25">
      <c r="A9" s="3">
        <v>4</v>
      </c>
      <c r="B9" s="10" t="s">
        <v>94</v>
      </c>
      <c r="C9" s="54" t="s">
        <v>97</v>
      </c>
      <c r="E9" s="74"/>
    </row>
    <row r="10" spans="1:6" ht="18.75" x14ac:dyDescent="0.25">
      <c r="A10" s="3">
        <v>5</v>
      </c>
      <c r="B10" s="10" t="s">
        <v>95</v>
      </c>
      <c r="C10" s="33" t="s">
        <v>98</v>
      </c>
      <c r="E10" s="74"/>
    </row>
    <row r="11" spans="1:6" x14ac:dyDescent="0.25">
      <c r="A11" s="3">
        <v>6</v>
      </c>
      <c r="B11" s="10" t="s">
        <v>41</v>
      </c>
      <c r="C11" s="33">
        <v>12.4</v>
      </c>
      <c r="E11" s="74"/>
    </row>
    <row r="12" spans="1:6" x14ac:dyDescent="0.25">
      <c r="A12" s="3" t="s">
        <v>66</v>
      </c>
      <c r="B12" s="10" t="s">
        <v>42</v>
      </c>
      <c r="C12" s="12" t="str">
        <f>CONCATENATE(C11-0.44," to ",C11+0.75," mag")</f>
        <v>11.96 to 13.15 mag</v>
      </c>
      <c r="E12" s="74"/>
    </row>
    <row r="13" spans="1:6" x14ac:dyDescent="0.25">
      <c r="A13" s="3">
        <v>7</v>
      </c>
      <c r="B13" s="10" t="s">
        <v>40</v>
      </c>
      <c r="C13" s="50"/>
      <c r="D13" s="57"/>
      <c r="E13" s="74"/>
    </row>
    <row r="14" spans="1:6" x14ac:dyDescent="0.25">
      <c r="A14" s="3"/>
      <c r="B14" s="9"/>
      <c r="C14" s="58"/>
      <c r="D14" s="57"/>
      <c r="E14" s="74"/>
    </row>
    <row r="15" spans="1:6" x14ac:dyDescent="0.25">
      <c r="A15" s="3"/>
      <c r="B15" s="13" t="s">
        <v>53</v>
      </c>
      <c r="C15" s="66" t="s">
        <v>27</v>
      </c>
      <c r="E15" s="74"/>
      <c r="F15" s="52" t="s">
        <v>54</v>
      </c>
    </row>
    <row r="16" spans="1:6" x14ac:dyDescent="0.25">
      <c r="A16" s="3">
        <v>8</v>
      </c>
      <c r="B16" s="14" t="s">
        <v>22</v>
      </c>
      <c r="C16" s="17">
        <v>42566</v>
      </c>
      <c r="E16" s="74"/>
      <c r="F16" s="68"/>
    </row>
    <row r="17" spans="1:8" x14ac:dyDescent="0.25">
      <c r="A17" s="3" t="s">
        <v>67</v>
      </c>
      <c r="B17" s="14" t="s">
        <v>55</v>
      </c>
      <c r="C17" s="18" t="s">
        <v>105</v>
      </c>
      <c r="E17" s="74"/>
      <c r="F17" s="68"/>
      <c r="H17" s="68"/>
    </row>
    <row r="18" spans="1:8" x14ac:dyDescent="0.25">
      <c r="A18" s="3">
        <v>9</v>
      </c>
      <c r="B18" s="14" t="s">
        <v>1</v>
      </c>
      <c r="C18" s="59">
        <v>2457584.58250771</v>
      </c>
      <c r="E18" s="75"/>
      <c r="F18" s="68"/>
      <c r="H18" s="68"/>
    </row>
    <row r="19" spans="1:8" x14ac:dyDescent="0.25">
      <c r="A19" s="3">
        <v>10</v>
      </c>
      <c r="B19" s="14" t="s">
        <v>2</v>
      </c>
      <c r="C19" s="81">
        <v>2457584.6366731799</v>
      </c>
      <c r="E19" s="75"/>
      <c r="F19" s="68"/>
      <c r="H19" s="68"/>
    </row>
    <row r="20" spans="1:8" x14ac:dyDescent="0.25">
      <c r="A20" s="3" t="s">
        <v>68</v>
      </c>
      <c r="B20" s="14" t="s">
        <v>36</v>
      </c>
      <c r="C20" s="60">
        <f>(C18+C19)/2</f>
        <v>2457584.6095904447</v>
      </c>
      <c r="E20" s="74"/>
      <c r="F20" s="79">
        <v>2457584.6095904498</v>
      </c>
      <c r="H20" s="68" t="s">
        <v>47</v>
      </c>
    </row>
    <row r="21" spans="1:8" ht="18.75" x14ac:dyDescent="0.25">
      <c r="A21" s="3">
        <v>11</v>
      </c>
      <c r="B21" s="15" t="s">
        <v>107</v>
      </c>
      <c r="C21" s="61"/>
      <c r="D21" s="21" t="s">
        <v>105</v>
      </c>
      <c r="E21" s="74"/>
      <c r="G21" s="68" t="s">
        <v>45</v>
      </c>
      <c r="H21" s="68" t="s">
        <v>46</v>
      </c>
    </row>
    <row r="22" spans="1:8" x14ac:dyDescent="0.25">
      <c r="A22" s="3" t="s">
        <v>69</v>
      </c>
      <c r="B22" s="16" t="s">
        <v>43</v>
      </c>
      <c r="C22" s="62" t="str">
        <f>IF(C21="","",ABS((C20-C21)*24*60))</f>
        <v/>
      </c>
      <c r="D22" s="63" t="s">
        <v>37</v>
      </c>
      <c r="E22" s="75"/>
      <c r="F22" s="68"/>
      <c r="H22" s="68"/>
    </row>
    <row r="23" spans="1:8" x14ac:dyDescent="0.25">
      <c r="A23" s="3"/>
      <c r="E23" s="74"/>
    </row>
    <row r="24" spans="1:8" x14ac:dyDescent="0.25">
      <c r="A24" s="3" t="s">
        <v>23</v>
      </c>
      <c r="B24" s="11" t="s">
        <v>33</v>
      </c>
      <c r="C24" s="19" t="s">
        <v>87</v>
      </c>
      <c r="D24" s="19" t="s">
        <v>86</v>
      </c>
      <c r="E24" s="74"/>
    </row>
    <row r="25" spans="1:8" x14ac:dyDescent="0.25">
      <c r="A25" s="3">
        <v>12</v>
      </c>
      <c r="B25" s="10" t="s">
        <v>34</v>
      </c>
      <c r="C25" s="7" t="s">
        <v>49</v>
      </c>
      <c r="D25" s="77">
        <v>39.002083329999998</v>
      </c>
      <c r="E25" s="72"/>
      <c r="F25" s="68"/>
      <c r="H25" s="68"/>
    </row>
    <row r="26" spans="1:8" x14ac:dyDescent="0.25">
      <c r="A26" s="3">
        <v>13</v>
      </c>
      <c r="B26" s="10" t="s">
        <v>35</v>
      </c>
      <c r="C26" s="8" t="s">
        <v>48</v>
      </c>
      <c r="D26" s="77">
        <v>76.955972200000005</v>
      </c>
      <c r="E26" s="72"/>
      <c r="F26" s="68"/>
      <c r="H26" s="68"/>
    </row>
    <row r="27" spans="1:8" x14ac:dyDescent="0.25">
      <c r="A27" s="3" t="s">
        <v>88</v>
      </c>
      <c r="B27" s="10" t="s">
        <v>84</v>
      </c>
      <c r="C27" s="8" t="s">
        <v>85</v>
      </c>
      <c r="D27" s="77">
        <v>283.04402779999998</v>
      </c>
      <c r="E27" s="72"/>
      <c r="F27" s="68"/>
      <c r="H27" s="68"/>
    </row>
    <row r="28" spans="1:8" x14ac:dyDescent="0.25">
      <c r="A28" s="3">
        <v>14</v>
      </c>
      <c r="B28" s="10" t="s">
        <v>44</v>
      </c>
      <c r="C28" s="46">
        <v>55.777999999999999</v>
      </c>
      <c r="E28" s="75"/>
      <c r="F28" s="68"/>
      <c r="H28" s="68"/>
    </row>
    <row r="29" spans="1:8" x14ac:dyDescent="0.25">
      <c r="A29" s="3"/>
      <c r="C29" s="23"/>
      <c r="D29" s="23"/>
      <c r="E29" s="74"/>
    </row>
    <row r="30" spans="1:8" x14ac:dyDescent="0.25">
      <c r="A30" s="3"/>
      <c r="B30" s="13" t="s">
        <v>59</v>
      </c>
      <c r="C30" s="23"/>
      <c r="D30" s="23"/>
      <c r="E30" s="74"/>
    </row>
    <row r="31" spans="1:8" x14ac:dyDescent="0.25">
      <c r="A31" s="3">
        <v>15</v>
      </c>
      <c r="B31" s="31" t="s">
        <v>58</v>
      </c>
      <c r="C31" s="24" t="s">
        <v>91</v>
      </c>
      <c r="E31" s="75"/>
      <c r="F31" s="68"/>
      <c r="H31" s="68"/>
    </row>
    <row r="32" spans="1:8" x14ac:dyDescent="0.25">
      <c r="A32" s="3">
        <v>16</v>
      </c>
      <c r="B32" s="14" t="s">
        <v>10</v>
      </c>
      <c r="C32" s="25">
        <v>178</v>
      </c>
      <c r="E32" s="75"/>
      <c r="F32" s="68"/>
      <c r="H32" s="68"/>
    </row>
    <row r="33" spans="1:8" x14ac:dyDescent="0.25">
      <c r="A33" s="3">
        <v>17</v>
      </c>
      <c r="B33" s="14" t="s">
        <v>11</v>
      </c>
      <c r="C33" s="22">
        <v>1600</v>
      </c>
      <c r="E33" s="75"/>
      <c r="F33" s="68"/>
      <c r="H33" s="68"/>
    </row>
    <row r="34" spans="1:8" x14ac:dyDescent="0.25">
      <c r="A34" s="3">
        <v>18</v>
      </c>
      <c r="B34" s="31" t="s">
        <v>39</v>
      </c>
      <c r="C34" s="24" t="s">
        <v>89</v>
      </c>
      <c r="E34" s="75"/>
      <c r="F34" s="68"/>
      <c r="H34" s="68"/>
    </row>
    <row r="35" spans="1:8" x14ac:dyDescent="0.25">
      <c r="A35" s="3">
        <v>19</v>
      </c>
      <c r="B35" s="14" t="s">
        <v>7</v>
      </c>
      <c r="C35" s="25">
        <v>1.3</v>
      </c>
      <c r="E35" s="75"/>
      <c r="F35" s="68"/>
      <c r="H35" s="68"/>
    </row>
    <row r="36" spans="1:8" x14ac:dyDescent="0.25">
      <c r="A36" s="3">
        <v>20</v>
      </c>
      <c r="B36" s="14" t="s">
        <v>6</v>
      </c>
      <c r="C36" s="25">
        <v>8.8000000000000007</v>
      </c>
      <c r="E36" s="75"/>
      <c r="F36" s="68"/>
      <c r="H36" s="68"/>
    </row>
    <row r="37" spans="1:8" x14ac:dyDescent="0.25">
      <c r="A37" s="3">
        <v>21</v>
      </c>
      <c r="B37" s="14" t="s">
        <v>8</v>
      </c>
      <c r="C37" s="25">
        <v>0.5</v>
      </c>
      <c r="E37" s="75"/>
      <c r="F37" s="68"/>
      <c r="H37" s="68"/>
    </row>
    <row r="38" spans="1:8" x14ac:dyDescent="0.25">
      <c r="A38" s="3">
        <v>22</v>
      </c>
      <c r="B38" s="14" t="s">
        <v>74</v>
      </c>
      <c r="C38" s="22">
        <v>45000</v>
      </c>
      <c r="E38" s="75"/>
      <c r="F38" s="68"/>
      <c r="H38" s="68"/>
    </row>
    <row r="39" spans="1:8" x14ac:dyDescent="0.25">
      <c r="A39" s="3"/>
      <c r="B39" s="14" t="s">
        <v>23</v>
      </c>
      <c r="C39" s="5" t="s">
        <v>24</v>
      </c>
      <c r="D39" s="5" t="s">
        <v>25</v>
      </c>
      <c r="E39" s="74"/>
    </row>
    <row r="40" spans="1:8" x14ac:dyDescent="0.25">
      <c r="A40" s="3">
        <v>23</v>
      </c>
      <c r="B40" s="14" t="s">
        <v>76</v>
      </c>
      <c r="C40" s="26">
        <v>2184</v>
      </c>
      <c r="D40" s="24">
        <v>1472</v>
      </c>
      <c r="E40" s="74"/>
      <c r="F40" s="69" t="s">
        <v>75</v>
      </c>
    </row>
    <row r="41" spans="1:8" x14ac:dyDescent="0.25">
      <c r="A41" s="3">
        <v>24</v>
      </c>
      <c r="B41" s="14" t="s">
        <v>77</v>
      </c>
      <c r="C41" s="27">
        <v>6.8</v>
      </c>
      <c r="D41" s="25">
        <v>6.8</v>
      </c>
      <c r="E41" s="74"/>
      <c r="F41" s="69" t="s">
        <v>75</v>
      </c>
    </row>
    <row r="42" spans="1:8" x14ac:dyDescent="0.25">
      <c r="A42" s="3">
        <v>25</v>
      </c>
      <c r="B42" s="14" t="s">
        <v>78</v>
      </c>
      <c r="C42" s="28">
        <v>1</v>
      </c>
      <c r="D42" s="22">
        <v>1</v>
      </c>
      <c r="E42" s="74"/>
    </row>
    <row r="43" spans="1:8" x14ac:dyDescent="0.25">
      <c r="A43" s="3" t="s">
        <v>70</v>
      </c>
      <c r="B43" s="14" t="s">
        <v>13</v>
      </c>
      <c r="C43" s="40">
        <f>3438*C40*C41/1000/$C$33</f>
        <v>31.911516000000002</v>
      </c>
      <c r="D43" s="29">
        <f>3438*D40*D41/1000/$C$33</f>
        <v>21.508127999999996</v>
      </c>
      <c r="E43" s="74"/>
    </row>
    <row r="44" spans="1:8" x14ac:dyDescent="0.25">
      <c r="A44" s="3" t="s">
        <v>71</v>
      </c>
      <c r="B44" s="14" t="s">
        <v>12</v>
      </c>
      <c r="C44" s="41">
        <f>206265*C41*C42/1000/$C$33</f>
        <v>0.87662625000000005</v>
      </c>
      <c r="D44" s="30">
        <f>206265*D41*D42/1000/$C$33</f>
        <v>0.87662625000000005</v>
      </c>
      <c r="E44" s="74"/>
    </row>
    <row r="45" spans="1:8" x14ac:dyDescent="0.25">
      <c r="A45" s="3"/>
      <c r="B45" s="4"/>
      <c r="C45" s="23"/>
      <c r="D45" s="23"/>
      <c r="E45" s="74"/>
    </row>
    <row r="46" spans="1:8" x14ac:dyDescent="0.25">
      <c r="A46" s="3"/>
      <c r="B46" s="11" t="s">
        <v>60</v>
      </c>
      <c r="C46" s="47"/>
      <c r="D46" s="47"/>
      <c r="E46" s="74"/>
    </row>
    <row r="47" spans="1:8" x14ac:dyDescent="0.25">
      <c r="A47" s="3">
        <v>26</v>
      </c>
      <c r="B47" s="10" t="s">
        <v>26</v>
      </c>
      <c r="C47" s="32"/>
      <c r="D47" s="64"/>
      <c r="E47" s="74"/>
    </row>
    <row r="48" spans="1:8" x14ac:dyDescent="0.25">
      <c r="A48" s="3">
        <v>27</v>
      </c>
      <c r="B48" s="10" t="s">
        <v>38</v>
      </c>
      <c r="C48" s="25"/>
      <c r="D48" s="47"/>
      <c r="E48" s="74"/>
    </row>
    <row r="49" spans="1:6" x14ac:dyDescent="0.25">
      <c r="A49" s="3">
        <v>28</v>
      </c>
      <c r="B49" s="10" t="s">
        <v>61</v>
      </c>
      <c r="C49" s="25"/>
      <c r="D49" s="47"/>
      <c r="E49" s="74"/>
    </row>
    <row r="50" spans="1:6" x14ac:dyDescent="0.25">
      <c r="A50" s="3">
        <v>29</v>
      </c>
      <c r="B50" s="10" t="s">
        <v>62</v>
      </c>
      <c r="C50" s="25"/>
      <c r="D50" s="71" t="s">
        <v>92</v>
      </c>
      <c r="E50" s="74"/>
    </row>
    <row r="51" spans="1:6" x14ac:dyDescent="0.25">
      <c r="A51" s="3">
        <v>30</v>
      </c>
      <c r="B51" s="10" t="s">
        <v>63</v>
      </c>
      <c r="C51" s="22"/>
      <c r="D51" s="47"/>
      <c r="E51" s="74"/>
    </row>
    <row r="52" spans="1:6" x14ac:dyDescent="0.25">
      <c r="A52" s="3"/>
      <c r="C52" s="23"/>
      <c r="D52" s="47"/>
      <c r="E52" s="74"/>
    </row>
    <row r="53" spans="1:6" x14ac:dyDescent="0.25">
      <c r="A53" s="3"/>
      <c r="B53" s="13" t="s">
        <v>64</v>
      </c>
      <c r="C53" s="23"/>
      <c r="D53" s="47"/>
      <c r="E53" s="74"/>
    </row>
    <row r="54" spans="1:6" x14ac:dyDescent="0.25">
      <c r="A54" s="3"/>
      <c r="B54" s="14" t="s">
        <v>30</v>
      </c>
      <c r="C54" s="39" t="s">
        <v>27</v>
      </c>
      <c r="E54" s="74"/>
      <c r="F54" s="53" t="s">
        <v>65</v>
      </c>
    </row>
    <row r="55" spans="1:6" x14ac:dyDescent="0.25">
      <c r="A55" s="3">
        <v>31</v>
      </c>
      <c r="B55" s="14" t="s">
        <v>31</v>
      </c>
      <c r="C55" s="6"/>
      <c r="E55" s="74"/>
    </row>
    <row r="56" spans="1:6" x14ac:dyDescent="0.25">
      <c r="A56" s="3">
        <v>32</v>
      </c>
      <c r="B56" s="14" t="s">
        <v>32</v>
      </c>
      <c r="C56" s="33" t="s">
        <v>23</v>
      </c>
      <c r="E56" s="74"/>
    </row>
    <row r="57" spans="1:6" x14ac:dyDescent="0.25">
      <c r="A57" s="3">
        <v>33</v>
      </c>
      <c r="B57" s="14" t="s">
        <v>19</v>
      </c>
      <c r="C57" s="33"/>
      <c r="E57" s="74"/>
    </row>
    <row r="58" spans="1:6" x14ac:dyDescent="0.25">
      <c r="A58" s="3" t="s">
        <v>72</v>
      </c>
      <c r="B58" s="14" t="s">
        <v>21</v>
      </c>
      <c r="C58" s="34">
        <f>C57/C44</f>
        <v>0</v>
      </c>
      <c r="E58" s="74"/>
    </row>
    <row r="59" spans="1:6" x14ac:dyDescent="0.25">
      <c r="A59" s="3"/>
      <c r="B59" s="31" t="s">
        <v>14</v>
      </c>
      <c r="C59" s="38"/>
      <c r="E59" s="74"/>
    </row>
    <row r="60" spans="1:6" x14ac:dyDescent="0.25">
      <c r="A60" s="3">
        <v>34</v>
      </c>
      <c r="B60" s="14" t="s">
        <v>20</v>
      </c>
      <c r="C60" s="33"/>
      <c r="E60" s="74"/>
    </row>
    <row r="61" spans="1:6" x14ac:dyDescent="0.25">
      <c r="A61" s="3" t="s">
        <v>73</v>
      </c>
      <c r="B61" s="14" t="s">
        <v>16</v>
      </c>
      <c r="C61" s="34">
        <f>C60*C58</f>
        <v>0</v>
      </c>
      <c r="E61" s="74"/>
    </row>
    <row r="62" spans="1:6" x14ac:dyDescent="0.25">
      <c r="A62" s="3">
        <v>35</v>
      </c>
      <c r="B62" s="14" t="s">
        <v>17</v>
      </c>
      <c r="C62" s="35" t="s">
        <v>23</v>
      </c>
      <c r="E62" s="74"/>
    </row>
    <row r="63" spans="1:6" x14ac:dyDescent="0.25">
      <c r="A63" s="3">
        <v>36</v>
      </c>
      <c r="B63" s="14" t="s">
        <v>18</v>
      </c>
      <c r="C63" s="34" t="e">
        <f>SQRT(4*C61*C61+C62*C62)</f>
        <v>#VALUE!</v>
      </c>
      <c r="E63" s="74"/>
    </row>
    <row r="64" spans="1:6" x14ac:dyDescent="0.25">
      <c r="A64" s="3"/>
      <c r="B64" s="31" t="s">
        <v>15</v>
      </c>
      <c r="C64" s="38"/>
      <c r="E64" s="74"/>
    </row>
    <row r="65" spans="1:5" x14ac:dyDescent="0.25">
      <c r="A65" s="3">
        <v>37</v>
      </c>
      <c r="B65" s="14" t="s">
        <v>16</v>
      </c>
      <c r="C65" s="33"/>
      <c r="E65" s="74"/>
    </row>
    <row r="66" spans="1:5" x14ac:dyDescent="0.25">
      <c r="A66" s="3">
        <v>38</v>
      </c>
      <c r="B66" s="14" t="s">
        <v>17</v>
      </c>
      <c r="C66" s="33"/>
      <c r="E66" s="74"/>
    </row>
    <row r="67" spans="1:5" x14ac:dyDescent="0.25">
      <c r="A67" s="3">
        <v>39</v>
      </c>
      <c r="B67" s="14" t="s">
        <v>18</v>
      </c>
      <c r="C67" s="36"/>
      <c r="E67" s="74"/>
    </row>
    <row r="68" spans="1:5" x14ac:dyDescent="0.25">
      <c r="A68" s="3"/>
      <c r="E68" s="74"/>
    </row>
  </sheetData>
  <hyperlinks>
    <hyperlink ref="F15" r:id="rId1"/>
    <hyperlink ref="C15" r:id="rId2"/>
    <hyperlink ref="F5" r:id="rId3"/>
    <hyperlink ref="C5" r:id="rId4"/>
  </hyperlinks>
  <pageMargins left="0.25" right="0.25" top="0.25" bottom="0.25" header="0.05" footer="0.05"/>
  <pageSetup scale="69" orientation="portrait" horizontalDpi="300" verticalDpi="300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dropdown_options!$C$4:$C$5</xm:f>
          </x14:formula1>
          <xm:sqref>C17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sheetData>
    <row r="1" spans="1:2" ht="15.75" x14ac:dyDescent="0.25">
      <c r="A1" s="45" t="s">
        <v>79</v>
      </c>
      <c r="B1" s="42" t="s">
        <v>80</v>
      </c>
    </row>
    <row r="2" spans="1:2" ht="15.75" x14ac:dyDescent="0.25">
      <c r="A2" s="45"/>
    </row>
    <row r="3" spans="1:2" ht="15.75" x14ac:dyDescent="0.25">
      <c r="A3" s="45" t="s">
        <v>81</v>
      </c>
      <c r="B3" s="43" t="s">
        <v>50</v>
      </c>
    </row>
    <row r="4" spans="1:2" ht="15.75" x14ac:dyDescent="0.25">
      <c r="A4" s="45"/>
    </row>
    <row r="5" spans="1:2" ht="15.75" x14ac:dyDescent="0.25">
      <c r="A5" s="45" t="s">
        <v>82</v>
      </c>
      <c r="B5" s="42" t="s">
        <v>54</v>
      </c>
    </row>
    <row r="6" spans="1:2" ht="15.75" x14ac:dyDescent="0.25">
      <c r="A6" s="44"/>
    </row>
    <row r="7" spans="1:2" ht="15.75" x14ac:dyDescent="0.25">
      <c r="A7" s="44" t="s">
        <v>83</v>
      </c>
      <c r="B7" s="3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sheetData>
    <row r="1" spans="1:3" x14ac:dyDescent="0.25">
      <c r="A1" t="s">
        <v>102</v>
      </c>
    </row>
    <row r="4" spans="1:3" x14ac:dyDescent="0.25">
      <c r="A4" t="s">
        <v>103</v>
      </c>
      <c r="C4" s="70" t="s">
        <v>104</v>
      </c>
    </row>
    <row r="5" spans="1:3" x14ac:dyDescent="0.25">
      <c r="C5" s="70" t="s">
        <v>105</v>
      </c>
    </row>
    <row r="9" spans="1:3" x14ac:dyDescent="0.25">
      <c r="A9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06in</vt:lpstr>
      <vt:lpstr>07in</vt:lpstr>
      <vt:lpstr>links</vt:lpstr>
      <vt:lpstr>dropdown_options</vt:lpstr>
      <vt:lpstr>'07in'!Print_Area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denjoan</dc:creator>
  <cp:lastModifiedBy>Elizabeth Warner</cp:lastModifiedBy>
  <cp:lastPrinted>2016-08-16T21:21:24Z</cp:lastPrinted>
  <dcterms:created xsi:type="dcterms:W3CDTF">2015-12-30T12:41:11Z</dcterms:created>
  <dcterms:modified xsi:type="dcterms:W3CDTF">2016-08-16T21:24:02Z</dcterms:modified>
</cp:coreProperties>
</file>